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etts\AppData\Local\Microsoft\Windows\INetCache\Content.Outlook\365X55F5\"/>
    </mc:Choice>
  </mc:AlternateContent>
  <bookViews>
    <workbookView xWindow="0" yWindow="120" windowWidth="1904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25" i="1" l="1"/>
  <c r="N40" i="1"/>
  <c r="P40" i="1" s="1"/>
  <c r="N39" i="1"/>
  <c r="P39" i="1" s="1"/>
  <c r="Q22" i="1"/>
  <c r="N38" i="1"/>
  <c r="P24" i="1" s="1"/>
  <c r="D41" i="1"/>
  <c r="F8" i="1"/>
  <c r="D40" i="1" s="1"/>
  <c r="N41" i="1"/>
  <c r="O42" i="1"/>
  <c r="J24" i="1" l="1"/>
  <c r="L24" i="1"/>
  <c r="P26" i="1"/>
  <c r="D39" i="1" s="1"/>
  <c r="C24" i="1"/>
  <c r="E24" i="1"/>
  <c r="D24" i="1"/>
  <c r="D38" i="1"/>
  <c r="M24" i="1"/>
  <c r="I24" i="1"/>
  <c r="H24" i="1"/>
  <c r="G24" i="1"/>
  <c r="O24" i="1"/>
  <c r="B24" i="1"/>
  <c r="F24" i="1"/>
  <c r="N24" i="1"/>
  <c r="K24" i="1"/>
  <c r="N18" i="1" l="1"/>
  <c r="N17" i="1" s="1"/>
  <c r="N33" i="1" s="1"/>
  <c r="N21" i="1"/>
  <c r="N20" i="1" s="1"/>
  <c r="N34" i="1" s="1"/>
  <c r="N26" i="1"/>
  <c r="D26" i="1"/>
  <c r="D21" i="1"/>
  <c r="D20" i="1" s="1"/>
  <c r="D34" i="1" s="1"/>
  <c r="D18" i="1"/>
  <c r="D17" i="1" s="1"/>
  <c r="D33" i="1" s="1"/>
  <c r="K26" i="1"/>
  <c r="K21" i="1"/>
  <c r="K20" i="1" s="1"/>
  <c r="K34" i="1" s="1"/>
  <c r="K18" i="1"/>
  <c r="K17" i="1" s="1"/>
  <c r="K33" i="1" s="1"/>
  <c r="E26" i="1"/>
  <c r="E21" i="1"/>
  <c r="E20" i="1" s="1"/>
  <c r="E34" i="1" s="1"/>
  <c r="E18" i="1"/>
  <c r="E17" i="1" s="1"/>
  <c r="E33" i="1" s="1"/>
  <c r="F26" i="1"/>
  <c r="F18" i="1"/>
  <c r="F17" i="1" s="1"/>
  <c r="F33" i="1" s="1"/>
  <c r="F21" i="1"/>
  <c r="F20" i="1" s="1"/>
  <c r="F34" i="1" s="1"/>
  <c r="C26" i="1"/>
  <c r="C21" i="1"/>
  <c r="C20" i="1" s="1"/>
  <c r="C34" i="1" s="1"/>
  <c r="C18" i="1"/>
  <c r="C17" i="1" s="1"/>
  <c r="C33" i="1" s="1"/>
  <c r="H26" i="1"/>
  <c r="H21" i="1"/>
  <c r="H20" i="1" s="1"/>
  <c r="H34" i="1" s="1"/>
  <c r="H18" i="1"/>
  <c r="H17" i="1" s="1"/>
  <c r="H33" i="1" s="1"/>
  <c r="H35" i="1" s="1"/>
  <c r="M21" i="1"/>
  <c r="M20" i="1" s="1"/>
  <c r="M34" i="1" s="1"/>
  <c r="M18" i="1"/>
  <c r="M17" i="1" s="1"/>
  <c r="M33" i="1" s="1"/>
  <c r="M26" i="1"/>
  <c r="B21" i="1"/>
  <c r="B26" i="1"/>
  <c r="B18" i="1"/>
  <c r="O26" i="1"/>
  <c r="O21" i="1"/>
  <c r="O20" i="1" s="1"/>
  <c r="O34" i="1" s="1"/>
  <c r="O18" i="1"/>
  <c r="O17" i="1" s="1"/>
  <c r="O33" i="1" s="1"/>
  <c r="G26" i="1"/>
  <c r="G21" i="1"/>
  <c r="G20" i="1" s="1"/>
  <c r="G34" i="1" s="1"/>
  <c r="G18" i="1"/>
  <c r="G17" i="1" s="1"/>
  <c r="G33" i="1" s="1"/>
  <c r="L18" i="1"/>
  <c r="L17" i="1" s="1"/>
  <c r="L33" i="1" s="1"/>
  <c r="L26" i="1"/>
  <c r="L21" i="1"/>
  <c r="L20" i="1" s="1"/>
  <c r="L34" i="1" s="1"/>
  <c r="I26" i="1"/>
  <c r="I18" i="1"/>
  <c r="I17" i="1" s="1"/>
  <c r="I33" i="1" s="1"/>
  <c r="I21" i="1"/>
  <c r="I20" i="1" s="1"/>
  <c r="I34" i="1" s="1"/>
  <c r="J26" i="1"/>
  <c r="J21" i="1"/>
  <c r="J20" i="1" s="1"/>
  <c r="J34" i="1" s="1"/>
  <c r="J18" i="1"/>
  <c r="J17" i="1" s="1"/>
  <c r="J33" i="1" s="1"/>
  <c r="D35" i="1" l="1"/>
  <c r="O35" i="1"/>
  <c r="J35" i="1"/>
  <c r="L35" i="1"/>
  <c r="K35" i="1"/>
  <c r="I35" i="1"/>
  <c r="G35" i="1"/>
  <c r="F35" i="1"/>
  <c r="E35" i="1"/>
  <c r="C35" i="1"/>
  <c r="B20" i="1"/>
  <c r="P21" i="1"/>
  <c r="R20" i="1" s="1"/>
  <c r="M35" i="1"/>
  <c r="B17" i="1"/>
  <c r="P18" i="1"/>
  <c r="R17" i="1" s="1"/>
  <c r="N35" i="1"/>
  <c r="P20" i="1" l="1"/>
  <c r="B34" i="1"/>
  <c r="P34" i="1" s="1"/>
  <c r="B33" i="1"/>
  <c r="P17" i="1"/>
  <c r="P23" i="1" l="1"/>
  <c r="B35" i="1"/>
  <c r="P33" i="1"/>
  <c r="P35" i="1" s="1"/>
  <c r="P38" i="1" s="1"/>
  <c r="P42" i="1" s="1"/>
  <c r="D42" i="1" s="1"/>
</calcChain>
</file>

<file path=xl/sharedStrings.xml><?xml version="1.0" encoding="utf-8"?>
<sst xmlns="http://schemas.openxmlformats.org/spreadsheetml/2006/main" count="78" uniqueCount="71">
  <si>
    <t>kg</t>
  </si>
  <si>
    <t>Total</t>
  </si>
  <si>
    <t>packed</t>
  </si>
  <si>
    <t>% in</t>
  </si>
  <si>
    <t>grade</t>
  </si>
  <si>
    <t>Rejected in shed</t>
  </si>
  <si>
    <t>tray eqvt</t>
  </si>
  <si>
    <t>PACKOUT %</t>
  </si>
  <si>
    <t>RETURNS:</t>
  </si>
  <si>
    <t>REVENUE:</t>
  </si>
  <si>
    <t>Total $</t>
  </si>
  <si>
    <t>%</t>
  </si>
  <si>
    <t>(% fruit sent to packshed that was packed)</t>
  </si>
  <si>
    <t>1st grade</t>
  </si>
  <si>
    <t>2nd grade</t>
  </si>
  <si>
    <t>Carton size</t>
  </si>
  <si>
    <t>Loose sales</t>
  </si>
  <si>
    <t>Cartons</t>
  </si>
  <si>
    <t>YIELD:</t>
  </si>
  <si>
    <t>$</t>
  </si>
  <si>
    <t>Packed fruit</t>
  </si>
  <si>
    <t>$/kg for all fruit</t>
  </si>
  <si>
    <t>Packed fruit totals</t>
  </si>
  <si>
    <t>Cocktails</t>
  </si>
  <si>
    <t>Packed trays/tree</t>
  </si>
  <si>
    <t>Total yield/tree kg</t>
  </si>
  <si>
    <t>TOTAL YIELD t/ha</t>
  </si>
  <si>
    <t>(packed trays only)</t>
  </si>
  <si>
    <r>
      <t>Steps:</t>
    </r>
    <r>
      <rPr>
        <i/>
        <sz val="9"/>
        <rFont val="Arial"/>
        <family val="2"/>
      </rPr>
      <t xml:space="preserve"> 1</t>
    </r>
  </si>
  <si>
    <t>Total cartons</t>
  </si>
  <si>
    <t>Tray wt (kg)</t>
  </si>
  <si>
    <t>Bulk box wt (kg)</t>
  </si>
  <si>
    <t>Cocktail wt (kg)</t>
  </si>
  <si>
    <t xml:space="preserve">Loose sales ($/kg) </t>
  </si>
  <si>
    <t xml:space="preserve">         Bearing trees</t>
  </si>
  <si>
    <t xml:space="preserve">  Row spacing (m)</t>
  </si>
  <si>
    <t xml:space="preserve">  Tree spacing (m)</t>
  </si>
  <si>
    <t xml:space="preserve">  Bearing area (ha)</t>
  </si>
  <si>
    <t>Total kg packed</t>
  </si>
  <si>
    <t>Tray equivalents</t>
  </si>
  <si>
    <t>Total tray eqvts</t>
  </si>
  <si>
    <t xml:space="preserve">% by weight </t>
  </si>
  <si>
    <t>TOTAL</t>
  </si>
  <si>
    <t>© State of Queensland, 2020</t>
  </si>
  <si>
    <t>The Queensland Government supports and encourages the dissemination and exchange of its information. The copyright in this publication is licensed under a Creative Commons Attribution 4.0 International (CC BY 4.0) licence.</t>
  </si>
  <si>
    <t>Under this licence you are free, without having to seek our permission, to use this publication in accordance with the licence terms.</t>
  </si>
  <si>
    <t>You must keep intact the copyright notice and attribute the State of Queensland as the source of the publication.</t>
  </si>
  <si>
    <t>For more information on this licence, visit https://creativecommons.org/licenses/by/4.0/.</t>
  </si>
  <si>
    <t xml:space="preserve">The information contained herein is subject to change without notice. The Queensland Government shall not be liable for technical or other errors or omissions contained herein. </t>
  </si>
  <si>
    <t>The reader/user accepts all risks and responsibility for losses, damages, costs and other consequences resulting directly or indirectly from using this information.</t>
  </si>
  <si>
    <t>This publication has been compiled by Simon Newett of Horticulture &amp; Forestry Science, Department of Agriculture and Fisheries, Queensland.</t>
  </si>
  <si>
    <t xml:space="preserve">Oil &amp; guacamole ($/kg) </t>
  </si>
  <si>
    <t>Oil &amp; guacamole</t>
  </si>
  <si>
    <t>not sold</t>
  </si>
  <si>
    <t>ONLY EVER CHANGE DATA IN RED CELLS</t>
  </si>
  <si>
    <r>
      <t xml:space="preserve">Enter no. of </t>
    </r>
    <r>
      <rPr>
        <i/>
        <u/>
        <sz val="9"/>
        <rFont val="Arial"/>
        <family val="2"/>
      </rPr>
      <t>Bearing trees</t>
    </r>
    <r>
      <rPr>
        <i/>
        <sz val="9"/>
        <rFont val="Arial"/>
        <family val="2"/>
      </rPr>
      <t xml:space="preserve"> &amp; </t>
    </r>
    <r>
      <rPr>
        <i/>
        <u/>
        <sz val="9"/>
        <rFont val="Arial"/>
        <family val="2"/>
      </rPr>
      <t>Row &amp; Tree spacings</t>
    </r>
    <r>
      <rPr>
        <i/>
        <sz val="9"/>
        <rFont val="Arial"/>
        <family val="2"/>
      </rPr>
      <t xml:space="preserve"> (left)</t>
    </r>
  </si>
  <si>
    <t>Premium grade:</t>
  </si>
  <si>
    <t>Class 1:</t>
  </si>
  <si>
    <t>$/Premium carton</t>
  </si>
  <si>
    <t>$/Class 1 carton</t>
  </si>
  <si>
    <r>
      <t xml:space="preserve">If necessary adjust </t>
    </r>
    <r>
      <rPr>
        <i/>
        <u/>
        <sz val="9"/>
        <rFont val="Arial"/>
        <family val="2"/>
      </rPr>
      <t>Tray, Bulk box &amp; Cocktail kgs</t>
    </r>
    <r>
      <rPr>
        <i/>
        <sz val="9"/>
        <rFont val="Arial"/>
        <family val="2"/>
      </rPr>
      <t xml:space="preserve">, and </t>
    </r>
    <r>
      <rPr>
        <i/>
        <u/>
        <sz val="9"/>
        <rFont val="Arial"/>
        <family val="2"/>
      </rPr>
      <t>$/kg</t>
    </r>
    <r>
      <rPr>
        <i/>
        <sz val="9"/>
        <rFont val="Arial"/>
        <family val="2"/>
      </rPr>
      <t xml:space="preserve"> for </t>
    </r>
    <r>
      <rPr>
        <i/>
        <u/>
        <sz val="9"/>
        <rFont val="Arial"/>
        <family val="2"/>
      </rPr>
      <t xml:space="preserve">Loose sales, </t>
    </r>
    <r>
      <rPr>
        <i/>
        <u/>
        <sz val="9"/>
        <rFont val="Arial"/>
        <family val="2"/>
      </rPr>
      <t>Oil &amp; guac.</t>
    </r>
    <r>
      <rPr>
        <i/>
        <sz val="9"/>
        <rFont val="Arial"/>
        <family val="2"/>
      </rPr>
      <t xml:space="preserve"> (left)</t>
    </r>
  </si>
  <si>
    <r>
      <t xml:space="preserve">Enter </t>
    </r>
    <r>
      <rPr>
        <i/>
        <u/>
        <sz val="9"/>
        <rFont val="Arial"/>
        <family val="2"/>
      </rPr>
      <t>% by weight</t>
    </r>
    <r>
      <rPr>
        <i/>
        <sz val="9"/>
        <rFont val="Arial"/>
        <family val="2"/>
      </rPr>
      <t xml:space="preserve"> for each carton size (row 25)</t>
    </r>
  </si>
  <si>
    <r>
      <t xml:space="preserve">Adjust </t>
    </r>
    <r>
      <rPr>
        <i/>
        <u/>
        <sz val="9"/>
        <rFont val="Arial"/>
        <family val="2"/>
      </rPr>
      <t xml:space="preserve">$ returns per carton for Premium and Class 1 grades </t>
    </r>
    <r>
      <rPr>
        <i/>
        <sz val="9"/>
        <rFont val="Arial"/>
        <family val="2"/>
      </rPr>
      <t>for each carton size (rows 29 &amp; 30)</t>
    </r>
  </si>
  <si>
    <t>Adjust the %'s in each carton count size (row 25) to see how it affects total returns</t>
  </si>
  <si>
    <r>
      <t xml:space="preserve">Enter </t>
    </r>
    <r>
      <rPr>
        <i/>
        <u/>
        <sz val="9"/>
        <rFont val="Arial"/>
        <family val="2"/>
      </rPr>
      <t>% Packed fruit</t>
    </r>
    <r>
      <rPr>
        <i/>
        <sz val="9"/>
        <rFont val="Arial"/>
        <family val="2"/>
      </rPr>
      <t xml:space="preserve">, </t>
    </r>
    <r>
      <rPr>
        <i/>
        <u/>
        <sz val="9"/>
        <rFont val="Arial"/>
        <family val="2"/>
      </rPr>
      <t>Loose sales</t>
    </r>
    <r>
      <rPr>
        <i/>
        <sz val="9"/>
        <rFont val="Arial"/>
        <family val="2"/>
      </rPr>
      <t xml:space="preserve">, </t>
    </r>
    <r>
      <rPr>
        <i/>
        <u/>
        <sz val="9"/>
        <rFont val="Arial"/>
        <family val="2"/>
      </rPr>
      <t>Oil</t>
    </r>
    <r>
      <rPr>
        <i/>
        <sz val="9"/>
        <rFont val="Arial"/>
        <family val="2"/>
      </rPr>
      <t xml:space="preserve">, </t>
    </r>
    <r>
      <rPr>
        <i/>
        <u/>
        <sz val="9"/>
        <rFont val="Arial"/>
        <family val="2"/>
      </rPr>
      <t>Rejected in shed and TOTAL kg (bottom right)</t>
    </r>
  </si>
  <si>
    <r>
      <t xml:space="preserve">Enter overall </t>
    </r>
    <r>
      <rPr>
        <i/>
        <u/>
        <sz val="9"/>
        <rFont val="Arial"/>
        <family val="2"/>
      </rPr>
      <t xml:space="preserve">% in </t>
    </r>
    <r>
      <rPr>
        <i/>
        <sz val="9"/>
        <rFont val="Arial"/>
        <family val="2"/>
      </rPr>
      <t xml:space="preserve">Premium and Class 1 grades (cells Q18 and Q21) </t>
    </r>
  </si>
  <si>
    <t>Ensure that the 3 gold cells (Q22 &amp; P25) each total 100%</t>
  </si>
  <si>
    <t xml:space="preserve">Adjust the %'s in Premium and Class 1 (cells Q18 and Q21) to see how it impacts total returns </t>
  </si>
  <si>
    <t>WHAT IF?</t>
  </si>
  <si>
    <t>Adjust the prices per carton (rows 29 &amp; 30) to see how it affects total returns</t>
  </si>
  <si>
    <t>BEST PRACTICE "WHAT IF" SPREADSHEET FOR CALCULATING RETURNS FROM DIFFERENT AVOCADO QUALITY OUT-TURNS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</si>
</sst>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&quot;$&quot;#,##0.00"/>
    <numFmt numFmtId="166" formatCode="&quot;$&quot;#,##0"/>
    <numFmt numFmtId="167" formatCode="0.0%"/>
  </numFmts>
  <fonts count="18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u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6"/>
      <color indexed="12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Border="1" applyAlignment="1">
      <alignment horizontal="left"/>
    </xf>
    <xf numFmtId="0" fontId="6" fillId="0" borderId="0" xfId="0" applyFont="1" applyBorder="1"/>
    <xf numFmtId="166" fontId="6" fillId="0" borderId="0" xfId="0" applyNumberFormat="1" applyFont="1" applyFill="1" applyBorder="1"/>
    <xf numFmtId="0" fontId="6" fillId="0" borderId="0" xfId="0" applyFont="1"/>
    <xf numFmtId="0" fontId="6" fillId="0" borderId="0" xfId="0" applyFont="1" applyFill="1" applyBorder="1"/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Fill="1"/>
    <xf numFmtId="0" fontId="6" fillId="0" borderId="0" xfId="0" applyFont="1" applyFill="1"/>
    <xf numFmtId="0" fontId="5" fillId="2" borderId="1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5" fillId="2" borderId="2" xfId="0" applyFont="1" applyFill="1" applyBorder="1"/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5" fillId="2" borderId="5" xfId="0" applyFont="1" applyFill="1" applyBorder="1"/>
    <xf numFmtId="0" fontId="6" fillId="2" borderId="5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167" fontId="6" fillId="3" borderId="7" xfId="0" applyNumberFormat="1" applyFont="1" applyFill="1" applyBorder="1"/>
    <xf numFmtId="0" fontId="6" fillId="2" borderId="6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1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6" fillId="2" borderId="8" xfId="0" applyFont="1" applyFill="1" applyBorder="1"/>
    <xf numFmtId="9" fontId="6" fillId="2" borderId="14" xfId="0" applyNumberFormat="1" applyFont="1" applyFill="1" applyBorder="1"/>
    <xf numFmtId="0" fontId="6" fillId="2" borderId="14" xfId="0" applyFont="1" applyFill="1" applyBorder="1"/>
    <xf numFmtId="1" fontId="6" fillId="2" borderId="9" xfId="0" applyNumberFormat="1" applyFont="1" applyFill="1" applyBorder="1"/>
    <xf numFmtId="0" fontId="5" fillId="2" borderId="8" xfId="0" applyFont="1" applyFill="1" applyBorder="1"/>
    <xf numFmtId="0" fontId="6" fillId="2" borderId="12" xfId="0" applyFont="1" applyFill="1" applyBorder="1"/>
    <xf numFmtId="0" fontId="6" fillId="2" borderId="7" xfId="0" applyFont="1" applyFill="1" applyBorder="1"/>
    <xf numFmtId="0" fontId="6" fillId="2" borderId="15" xfId="0" applyFont="1" applyFill="1" applyBorder="1"/>
    <xf numFmtId="0" fontId="6" fillId="2" borderId="11" xfId="0" applyFont="1" applyFill="1" applyBorder="1"/>
    <xf numFmtId="1" fontId="6" fillId="2" borderId="2" xfId="0" applyNumberFormat="1" applyFont="1" applyFill="1" applyBorder="1"/>
    <xf numFmtId="0" fontId="0" fillId="0" borderId="0" xfId="0" applyFill="1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9" fontId="6" fillId="3" borderId="14" xfId="0" applyNumberFormat="1" applyFont="1" applyFill="1" applyBorder="1"/>
    <xf numFmtId="165" fontId="6" fillId="2" borderId="0" xfId="0" applyNumberFormat="1" applyFont="1" applyFill="1" applyBorder="1"/>
    <xf numFmtId="0" fontId="5" fillId="2" borderId="12" xfId="0" applyFont="1" applyFill="1" applyBorder="1"/>
    <xf numFmtId="0" fontId="0" fillId="2" borderId="8" xfId="0" applyFill="1" applyBorder="1"/>
    <xf numFmtId="0" fontId="6" fillId="2" borderId="8" xfId="0" applyFont="1" applyFill="1" applyBorder="1" applyAlignment="1">
      <alignment horizontal="right"/>
    </xf>
    <xf numFmtId="1" fontId="6" fillId="2" borderId="7" xfId="0" applyNumberFormat="1" applyFont="1" applyFill="1" applyBorder="1" applyAlignment="1">
      <alignment horizontal="center"/>
    </xf>
    <xf numFmtId="1" fontId="6" fillId="2" borderId="11" xfId="0" applyNumberFormat="1" applyFont="1" applyFill="1" applyBorder="1"/>
    <xf numFmtId="0" fontId="0" fillId="2" borderId="6" xfId="0" applyFill="1" applyBorder="1"/>
    <xf numFmtId="9" fontId="6" fillId="3" borderId="8" xfId="0" applyNumberFormat="1" applyFont="1" applyFill="1" applyBorder="1"/>
    <xf numFmtId="1" fontId="6" fillId="2" borderId="5" xfId="0" applyNumberFormat="1" applyFont="1" applyFill="1" applyBorder="1"/>
    <xf numFmtId="0" fontId="5" fillId="2" borderId="15" xfId="0" applyFont="1" applyFill="1" applyBorder="1"/>
    <xf numFmtId="0" fontId="6" fillId="2" borderId="19" xfId="0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" fontId="6" fillId="2" borderId="21" xfId="0" applyNumberFormat="1" applyFont="1" applyFill="1" applyBorder="1"/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/>
    <xf numFmtId="0" fontId="6" fillId="2" borderId="13" xfId="0" applyFont="1" applyFill="1" applyBorder="1"/>
    <xf numFmtId="166" fontId="5" fillId="2" borderId="1" xfId="0" applyNumberFormat="1" applyFont="1" applyFill="1" applyBorder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4" fillId="0" borderId="0" xfId="0" applyFont="1"/>
    <xf numFmtId="0" fontId="16" fillId="0" borderId="0" xfId="1" applyFont="1" applyAlignment="1" applyProtection="1">
      <alignment vertical="center"/>
    </xf>
    <xf numFmtId="167" fontId="6" fillId="0" borderId="0" xfId="0" applyNumberFormat="1" applyFont="1" applyFill="1" applyBorder="1"/>
    <xf numFmtId="1" fontId="6" fillId="0" borderId="0" xfId="0" applyNumberFormat="1" applyFont="1" applyFill="1" applyBorder="1"/>
    <xf numFmtId="0" fontId="5" fillId="0" borderId="0" xfId="0" applyFont="1" applyFill="1" applyBorder="1"/>
    <xf numFmtId="165" fontId="6" fillId="0" borderId="0" xfId="0" applyNumberFormat="1" applyFont="1" applyFill="1" applyBorder="1"/>
    <xf numFmtId="0" fontId="11" fillId="0" borderId="0" xfId="0" applyFont="1" applyFill="1" applyBorder="1"/>
    <xf numFmtId="166" fontId="5" fillId="0" borderId="0" xfId="0" applyNumberFormat="1" applyFont="1" applyFill="1" applyBorder="1"/>
    <xf numFmtId="9" fontId="6" fillId="4" borderId="22" xfId="0" applyNumberFormat="1" applyFont="1" applyFill="1" applyBorder="1"/>
    <xf numFmtId="9" fontId="6" fillId="4" borderId="23" xfId="0" applyNumberFormat="1" applyFont="1" applyFill="1" applyBorder="1"/>
    <xf numFmtId="9" fontId="6" fillId="4" borderId="24" xfId="0" applyNumberFormat="1" applyFont="1" applyFill="1" applyBorder="1"/>
    <xf numFmtId="9" fontId="6" fillId="4" borderId="25" xfId="0" applyNumberFormat="1" applyFont="1" applyFill="1" applyBorder="1"/>
    <xf numFmtId="9" fontId="6" fillId="4" borderId="26" xfId="0" applyNumberFormat="1" applyFont="1" applyFill="1" applyBorder="1"/>
    <xf numFmtId="165" fontId="6" fillId="4" borderId="27" xfId="0" applyNumberFormat="1" applyFont="1" applyFill="1" applyBorder="1"/>
    <xf numFmtId="165" fontId="6" fillId="4" borderId="28" xfId="0" applyNumberFormat="1" applyFont="1" applyFill="1" applyBorder="1"/>
    <xf numFmtId="165" fontId="6" fillId="4" borderId="29" xfId="0" applyNumberFormat="1" applyFont="1" applyFill="1" applyBorder="1"/>
    <xf numFmtId="165" fontId="6" fillId="4" borderId="30" xfId="0" applyNumberFormat="1" applyFont="1" applyFill="1" applyBorder="1"/>
    <xf numFmtId="165" fontId="6" fillId="4" borderId="31" xfId="0" applyNumberFormat="1" applyFont="1" applyFill="1" applyBorder="1"/>
    <xf numFmtId="165" fontId="6" fillId="4" borderId="32" xfId="0" applyNumberFormat="1" applyFont="1" applyFill="1" applyBorder="1"/>
    <xf numFmtId="167" fontId="6" fillId="4" borderId="33" xfId="0" applyNumberFormat="1" applyFont="1" applyFill="1" applyBorder="1"/>
    <xf numFmtId="1" fontId="6" fillId="4" borderId="25" xfId="0" applyNumberFormat="1" applyFont="1" applyFill="1" applyBorder="1"/>
    <xf numFmtId="0" fontId="4" fillId="4" borderId="18" xfId="0" applyFont="1" applyFill="1" applyBorder="1" applyAlignment="1">
      <alignment horizontal="right"/>
    </xf>
    <xf numFmtId="0" fontId="4" fillId="4" borderId="33" xfId="0" applyFont="1" applyFill="1" applyBorder="1" applyAlignment="1">
      <alignment horizontal="right"/>
    </xf>
    <xf numFmtId="165" fontId="6" fillId="4" borderId="33" xfId="0" applyNumberFormat="1" applyFont="1" applyFill="1" applyBorder="1" applyAlignment="1">
      <alignment horizontal="right"/>
    </xf>
    <xf numFmtId="165" fontId="6" fillId="4" borderId="34" xfId="0" applyNumberFormat="1" applyFont="1" applyFill="1" applyBorder="1" applyAlignment="1">
      <alignment horizontal="right"/>
    </xf>
    <xf numFmtId="0" fontId="4" fillId="4" borderId="18" xfId="0" applyFont="1" applyFill="1" applyBorder="1"/>
    <xf numFmtId="0" fontId="4" fillId="4" borderId="33" xfId="0" applyFont="1" applyFill="1" applyBorder="1"/>
    <xf numFmtId="0" fontId="5" fillId="5" borderId="10" xfId="0" applyFont="1" applyFill="1" applyBorder="1"/>
    <xf numFmtId="0" fontId="5" fillId="6" borderId="10" xfId="0" applyFont="1" applyFill="1" applyBorder="1"/>
    <xf numFmtId="0" fontId="4" fillId="6" borderId="34" xfId="0" applyFont="1" applyFill="1" applyBorder="1"/>
    <xf numFmtId="0" fontId="13" fillId="2" borderId="20" xfId="0" applyFont="1" applyFill="1" applyBorder="1" applyAlignment="1">
      <alignment horizontal="right"/>
    </xf>
    <xf numFmtId="1" fontId="6" fillId="6" borderId="5" xfId="0" applyNumberFormat="1" applyFont="1" applyFill="1" applyBorder="1"/>
    <xf numFmtId="1" fontId="6" fillId="6" borderId="12" xfId="0" applyNumberFormat="1" applyFont="1" applyFill="1" applyBorder="1"/>
    <xf numFmtId="1" fontId="6" fillId="6" borderId="2" xfId="0" applyNumberFormat="1" applyFont="1" applyFill="1" applyBorder="1"/>
    <xf numFmtId="1" fontId="6" fillId="6" borderId="3" xfId="0" applyNumberFormat="1" applyFont="1" applyFill="1" applyBorder="1"/>
    <xf numFmtId="1" fontId="6" fillId="6" borderId="7" xfId="0" applyNumberFormat="1" applyFont="1" applyFill="1" applyBorder="1"/>
    <xf numFmtId="1" fontId="6" fillId="6" borderId="8" xfId="0" applyNumberFormat="1" applyFont="1" applyFill="1" applyBorder="1"/>
    <xf numFmtId="1" fontId="6" fillId="6" borderId="1" xfId="0" applyNumberFormat="1" applyFont="1" applyFill="1" applyBorder="1"/>
    <xf numFmtId="1" fontId="6" fillId="6" borderId="10" xfId="0" applyNumberFormat="1" applyFont="1" applyFill="1" applyBorder="1"/>
    <xf numFmtId="1" fontId="6" fillId="6" borderId="15" xfId="0" applyNumberFormat="1" applyFont="1" applyFill="1" applyBorder="1"/>
    <xf numFmtId="166" fontId="6" fillId="6" borderId="5" xfId="0" applyNumberFormat="1" applyFont="1" applyFill="1" applyBorder="1"/>
    <xf numFmtId="166" fontId="6" fillId="6" borderId="4" xfId="0" applyNumberFormat="1" applyFont="1" applyFill="1" applyBorder="1"/>
    <xf numFmtId="166" fontId="6" fillId="6" borderId="1" xfId="0" applyNumberFormat="1" applyFont="1" applyFill="1" applyBorder="1"/>
    <xf numFmtId="166" fontId="6" fillId="6" borderId="3" xfId="0" applyNumberFormat="1" applyFont="1" applyFill="1" applyBorder="1"/>
    <xf numFmtId="167" fontId="6" fillId="7" borderId="1" xfId="0" applyNumberFormat="1" applyFont="1" applyFill="1" applyBorder="1"/>
    <xf numFmtId="164" fontId="6" fillId="7" borderId="6" xfId="0" applyNumberFormat="1" applyFont="1" applyFill="1" applyBorder="1"/>
    <xf numFmtId="164" fontId="6" fillId="7" borderId="7" xfId="0" applyNumberFormat="1" applyFont="1" applyFill="1" applyBorder="1"/>
    <xf numFmtId="1" fontId="6" fillId="7" borderId="6" xfId="0" applyNumberFormat="1" applyFont="1" applyFill="1" applyBorder="1"/>
    <xf numFmtId="165" fontId="6" fillId="7" borderId="1" xfId="0" applyNumberFormat="1" applyFont="1" applyFill="1" applyBorder="1"/>
    <xf numFmtId="1" fontId="6" fillId="7" borderId="8" xfId="0" applyNumberFormat="1" applyFont="1" applyFill="1" applyBorder="1" applyAlignment="1">
      <alignment horizontal="right"/>
    </xf>
    <xf numFmtId="166" fontId="6" fillId="7" borderId="6" xfId="0" applyNumberFormat="1" applyFont="1" applyFill="1" applyBorder="1"/>
    <xf numFmtId="0" fontId="17" fillId="2" borderId="9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0" fontId="9" fillId="4" borderId="0" xfId="0" applyFont="1" applyFill="1"/>
    <xf numFmtId="0" fontId="9" fillId="8" borderId="0" xfId="0" applyFont="1" applyFill="1"/>
    <xf numFmtId="0" fontId="0" fillId="8" borderId="0" xfId="0" applyFill="1"/>
    <xf numFmtId="0" fontId="6" fillId="8" borderId="0" xfId="0" applyFont="1" applyFill="1"/>
    <xf numFmtId="0" fontId="9" fillId="8" borderId="0" xfId="0" quotePrefix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3.jpg@01D62524.4E4F2B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</xdr:colOff>
      <xdr:row>45</xdr:row>
      <xdr:rowOff>139700</xdr:rowOff>
    </xdr:from>
    <xdr:to>
      <xdr:col>13</xdr:col>
      <xdr:colOff>12700</xdr:colOff>
      <xdr:row>48</xdr:row>
      <xdr:rowOff>44450</xdr:rowOff>
    </xdr:to>
    <xdr:pic>
      <xdr:nvPicPr>
        <xdr:cNvPr id="1042" name="Picture 3" descr="cid:image003.jpg@01D62524.4E4F2B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8020050"/>
          <a:ext cx="1079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95250</xdr:colOff>
      <xdr:row>43</xdr:row>
      <xdr:rowOff>76200</xdr:rowOff>
    </xdr:from>
    <xdr:to>
      <xdr:col>17</xdr:col>
      <xdr:colOff>431800</xdr:colOff>
      <xdr:row>49</xdr:row>
      <xdr:rowOff>6350</xdr:rowOff>
    </xdr:to>
    <xdr:pic>
      <xdr:nvPicPr>
        <xdr:cNvPr id="1043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3250" y="7639050"/>
          <a:ext cx="704850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view="pageBreakPreview" zoomScale="104" zoomScaleNormal="100" zoomScaleSheetLayoutView="104" workbookViewId="0">
      <selection activeCell="E12" sqref="E12"/>
    </sheetView>
  </sheetViews>
  <sheetFormatPr defaultRowHeight="12.5" x14ac:dyDescent="0.25"/>
  <cols>
    <col min="1" max="1" width="15.54296875" customWidth="1"/>
    <col min="2" max="7" width="7.7265625" customWidth="1"/>
    <col min="8" max="8" width="8.453125" customWidth="1"/>
    <col min="9" max="15" width="7.7265625" customWidth="1"/>
    <col min="16" max="16" width="10.81640625" bestFit="1" customWidth="1"/>
    <col min="17" max="17" width="5.26953125" customWidth="1"/>
    <col min="18" max="18" width="7.7265625" customWidth="1"/>
  </cols>
  <sheetData>
    <row r="1" spans="1:18" ht="13" x14ac:dyDescent="0.3">
      <c r="A1" s="3" t="s">
        <v>70</v>
      </c>
      <c r="B1" s="4"/>
      <c r="C1" s="4"/>
      <c r="D1" s="4"/>
      <c r="E1" s="4"/>
    </row>
    <row r="2" spans="1:18" ht="13" x14ac:dyDescent="0.3">
      <c r="A2" s="3"/>
      <c r="B2" s="4"/>
      <c r="C2" s="4"/>
      <c r="D2" s="4"/>
      <c r="E2" s="4"/>
    </row>
    <row r="3" spans="1:18" ht="15" customHeight="1" x14ac:dyDescent="0.3">
      <c r="A3" s="88"/>
      <c r="B3" s="88"/>
      <c r="C3" s="88"/>
      <c r="D3" s="90"/>
      <c r="E3" s="4"/>
      <c r="H3" s="10" t="s">
        <v>28</v>
      </c>
      <c r="I3" s="142" t="s">
        <v>54</v>
      </c>
      <c r="J3" s="142"/>
      <c r="K3" s="142"/>
      <c r="L3" s="142"/>
      <c r="M3" s="142"/>
    </row>
    <row r="4" spans="1:18" ht="13.5" thickBot="1" x14ac:dyDescent="0.35">
      <c r="A4" s="1"/>
      <c r="H4" s="11">
        <v>2</v>
      </c>
      <c r="I4" s="11" t="s">
        <v>60</v>
      </c>
      <c r="J4" s="11"/>
      <c r="K4" s="11"/>
      <c r="L4" s="11"/>
      <c r="M4" s="11"/>
      <c r="N4" s="11"/>
      <c r="O4" s="11"/>
      <c r="P4" s="11"/>
      <c r="Q4" s="11"/>
    </row>
    <row r="5" spans="1:18" ht="13" x14ac:dyDescent="0.3">
      <c r="A5" s="19" t="s">
        <v>30</v>
      </c>
      <c r="B5" s="105">
        <v>5.5</v>
      </c>
      <c r="D5" s="74" t="s">
        <v>34</v>
      </c>
      <c r="E5" s="75"/>
      <c r="F5" s="109">
        <v>1000</v>
      </c>
      <c r="H5" s="2">
        <v>3</v>
      </c>
      <c r="I5" s="11" t="s">
        <v>55</v>
      </c>
      <c r="J5" s="11"/>
      <c r="K5" s="11"/>
      <c r="L5" s="11"/>
      <c r="M5" s="11"/>
      <c r="N5" s="11"/>
      <c r="O5" s="11"/>
      <c r="P5" s="11"/>
      <c r="Q5" s="8"/>
    </row>
    <row r="6" spans="1:18" ht="13" x14ac:dyDescent="0.3">
      <c r="A6" s="19" t="s">
        <v>31</v>
      </c>
      <c r="B6" s="106">
        <v>10</v>
      </c>
      <c r="D6" s="74" t="s">
        <v>35</v>
      </c>
      <c r="E6" s="75"/>
      <c r="F6" s="110">
        <v>9</v>
      </c>
      <c r="H6" s="11">
        <v>4</v>
      </c>
      <c r="I6" s="11" t="s">
        <v>65</v>
      </c>
      <c r="J6" s="11"/>
      <c r="K6" s="11"/>
      <c r="L6" s="11"/>
      <c r="M6" s="11"/>
      <c r="N6" s="11"/>
      <c r="O6" s="11"/>
      <c r="P6" s="11"/>
      <c r="Q6" s="13"/>
    </row>
    <row r="7" spans="1:18" ht="13" x14ac:dyDescent="0.3">
      <c r="A7" s="19" t="s">
        <v>32</v>
      </c>
      <c r="B7" s="106">
        <v>10</v>
      </c>
      <c r="D7" s="74" t="s">
        <v>36</v>
      </c>
      <c r="E7" s="75"/>
      <c r="F7" s="110">
        <v>4</v>
      </c>
      <c r="H7" s="11">
        <v>5</v>
      </c>
      <c r="I7" s="11" t="s">
        <v>61</v>
      </c>
      <c r="J7" s="11"/>
      <c r="K7" s="11"/>
      <c r="L7" s="11"/>
      <c r="M7" s="11"/>
      <c r="N7" s="11"/>
      <c r="O7" s="11"/>
      <c r="P7" s="11"/>
      <c r="Q7" s="55"/>
    </row>
    <row r="8" spans="1:18" ht="13.5" thickBot="1" x14ac:dyDescent="0.35">
      <c r="A8" s="19" t="s">
        <v>33</v>
      </c>
      <c r="B8" s="107">
        <v>2</v>
      </c>
      <c r="D8" s="74" t="s">
        <v>37</v>
      </c>
      <c r="E8" s="75"/>
      <c r="F8" s="113">
        <f>((F5*F6*F7)/10000)</f>
        <v>3.6</v>
      </c>
      <c r="H8" s="11">
        <v>7</v>
      </c>
      <c r="I8" s="11" t="s">
        <v>62</v>
      </c>
      <c r="J8" s="11"/>
      <c r="K8" s="11"/>
      <c r="L8" s="11"/>
      <c r="M8" s="11"/>
      <c r="N8" s="11"/>
      <c r="O8" s="11"/>
      <c r="P8" s="11"/>
      <c r="Q8" s="8"/>
    </row>
    <row r="9" spans="1:18" ht="13.5" thickBot="1" x14ac:dyDescent="0.35">
      <c r="A9" s="114" t="s">
        <v>51</v>
      </c>
      <c r="B9" s="108">
        <v>0.9</v>
      </c>
      <c r="D9" s="9"/>
      <c r="E9" s="9"/>
      <c r="F9" s="24"/>
      <c r="H9" s="11">
        <v>8</v>
      </c>
      <c r="I9" s="11" t="s">
        <v>64</v>
      </c>
      <c r="J9" s="11"/>
      <c r="K9" s="11"/>
      <c r="L9" s="11"/>
      <c r="M9" s="11"/>
      <c r="N9" s="11"/>
      <c r="O9" s="11"/>
      <c r="P9" s="12"/>
      <c r="Q9" s="8"/>
      <c r="R9" s="8"/>
    </row>
    <row r="10" spans="1:18" ht="13" x14ac:dyDescent="0.3">
      <c r="A10" s="9"/>
      <c r="B10" s="72"/>
      <c r="D10" s="9"/>
      <c r="E10" s="9"/>
      <c r="F10" s="24"/>
      <c r="H10" s="11">
        <v>9</v>
      </c>
      <c r="I10" s="11" t="s">
        <v>66</v>
      </c>
      <c r="J10" s="2"/>
      <c r="K10" s="2"/>
      <c r="M10" s="11"/>
      <c r="N10" s="53"/>
      <c r="O10" s="53"/>
      <c r="P10" s="54"/>
      <c r="Q10" s="8"/>
    </row>
    <row r="11" spans="1:18" ht="13" x14ac:dyDescent="0.3">
      <c r="A11" s="9"/>
      <c r="B11" s="72"/>
      <c r="D11" s="9"/>
      <c r="E11" s="9"/>
      <c r="F11" s="24"/>
      <c r="G11" s="13"/>
      <c r="H11" s="146" t="s">
        <v>68</v>
      </c>
      <c r="I11" s="143" t="s">
        <v>67</v>
      </c>
      <c r="J11" s="144"/>
      <c r="K11" s="144"/>
      <c r="L11" s="144"/>
      <c r="M11" s="144"/>
      <c r="N11" s="144"/>
      <c r="O11" s="144"/>
      <c r="P11" s="143"/>
      <c r="Q11" s="145"/>
      <c r="R11" s="144"/>
    </row>
    <row r="12" spans="1:18" ht="13" x14ac:dyDescent="0.3">
      <c r="A12" s="25"/>
      <c r="B12" s="5"/>
      <c r="D12" s="9"/>
      <c r="E12" s="9"/>
      <c r="F12" s="24"/>
      <c r="G12" s="13"/>
      <c r="H12" s="146" t="s">
        <v>68</v>
      </c>
      <c r="I12" s="143" t="s">
        <v>63</v>
      </c>
      <c r="J12" s="144"/>
      <c r="K12" s="144"/>
      <c r="L12" s="144"/>
      <c r="M12" s="144"/>
      <c r="N12" s="144"/>
      <c r="O12" s="144"/>
      <c r="P12" s="143"/>
      <c r="Q12" s="145"/>
      <c r="R12" s="144"/>
    </row>
    <row r="13" spans="1:18" ht="13.5" thickBot="1" x14ac:dyDescent="0.35">
      <c r="A13" s="17" t="s">
        <v>18</v>
      </c>
      <c r="H13" s="146" t="s">
        <v>68</v>
      </c>
      <c r="I13" s="143" t="s">
        <v>69</v>
      </c>
      <c r="J13" s="144"/>
      <c r="K13" s="144"/>
      <c r="L13" s="144"/>
      <c r="M13" s="144"/>
      <c r="N13" s="144"/>
      <c r="O13" s="144"/>
      <c r="P13" s="143"/>
      <c r="Q13" s="145"/>
      <c r="R13" s="144"/>
    </row>
    <row r="14" spans="1:18" s="1" customFormat="1" ht="13" x14ac:dyDescent="0.3">
      <c r="A14" s="139" t="s">
        <v>15</v>
      </c>
      <c r="B14" s="135">
        <v>16</v>
      </c>
      <c r="C14" s="136">
        <v>18</v>
      </c>
      <c r="D14" s="136">
        <v>20</v>
      </c>
      <c r="E14" s="137">
        <v>22</v>
      </c>
      <c r="F14" s="137">
        <v>23</v>
      </c>
      <c r="G14" s="136">
        <v>25</v>
      </c>
      <c r="H14" s="136">
        <v>28</v>
      </c>
      <c r="I14" s="138">
        <v>50</v>
      </c>
      <c r="J14" s="138">
        <v>55</v>
      </c>
      <c r="K14" s="138">
        <v>60</v>
      </c>
      <c r="L14" s="138">
        <v>65</v>
      </c>
      <c r="M14" s="138">
        <v>70</v>
      </c>
      <c r="N14" s="138">
        <v>75</v>
      </c>
      <c r="O14" s="140" t="s">
        <v>23</v>
      </c>
      <c r="P14" s="56" t="s">
        <v>1</v>
      </c>
      <c r="Q14" s="57" t="s">
        <v>3</v>
      </c>
      <c r="R14" s="29" t="s">
        <v>1</v>
      </c>
    </row>
    <row r="15" spans="1:18" s="1" customFormat="1" ht="13.5" thickBot="1" x14ac:dyDescent="0.35">
      <c r="A15" s="30"/>
      <c r="B15" s="31"/>
      <c r="C15" s="30"/>
      <c r="D15" s="30"/>
      <c r="E15" s="112"/>
      <c r="F15" s="112"/>
      <c r="G15" s="30"/>
      <c r="H15" s="30"/>
      <c r="I15" s="111"/>
      <c r="J15" s="111"/>
      <c r="K15" s="111"/>
      <c r="L15" s="111"/>
      <c r="M15" s="111"/>
      <c r="N15" s="111"/>
      <c r="O15" s="111"/>
      <c r="P15" s="28" t="s">
        <v>2</v>
      </c>
      <c r="Q15" s="58" t="s">
        <v>4</v>
      </c>
      <c r="R15" s="32" t="s">
        <v>6</v>
      </c>
    </row>
    <row r="16" spans="1:18" x14ac:dyDescent="0.25">
      <c r="A16" s="41" t="s">
        <v>56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71"/>
      <c r="R16" s="37"/>
    </row>
    <row r="17" spans="1:18" ht="16" customHeight="1" thickBot="1" x14ac:dyDescent="0.3">
      <c r="A17" s="40" t="s">
        <v>17</v>
      </c>
      <c r="B17" s="115">
        <f>(B18/$B$5)</f>
        <v>295.20000000000005</v>
      </c>
      <c r="C17" s="115">
        <f t="shared" ref="C17:H17" si="0">(C18/$B$5)</f>
        <v>442.8</v>
      </c>
      <c r="D17" s="115">
        <f t="shared" si="0"/>
        <v>516.60000000000014</v>
      </c>
      <c r="E17" s="115">
        <f t="shared" si="0"/>
        <v>590.40000000000009</v>
      </c>
      <c r="F17" s="115">
        <f t="shared" si="0"/>
        <v>738</v>
      </c>
      <c r="G17" s="115">
        <f t="shared" si="0"/>
        <v>738</v>
      </c>
      <c r="H17" s="115">
        <f t="shared" si="0"/>
        <v>885.6</v>
      </c>
      <c r="I17" s="115">
        <f t="shared" ref="I17:N17" si="1">(I18/$B$6)</f>
        <v>568.2600000000001</v>
      </c>
      <c r="J17" s="115">
        <f t="shared" si="1"/>
        <v>487.08000000000004</v>
      </c>
      <c r="K17" s="115">
        <f t="shared" si="1"/>
        <v>324.72000000000003</v>
      </c>
      <c r="L17" s="115">
        <f t="shared" si="1"/>
        <v>162.36000000000001</v>
      </c>
      <c r="M17" s="116">
        <f t="shared" si="1"/>
        <v>121.77000000000001</v>
      </c>
      <c r="N17" s="116">
        <f t="shared" si="1"/>
        <v>81.180000000000007</v>
      </c>
      <c r="O17" s="116">
        <f>(O18/$B$7)</f>
        <v>0</v>
      </c>
      <c r="P17" s="115">
        <f>SUM(B17:O17)</f>
        <v>5951.9700000000012</v>
      </c>
      <c r="Q17" s="50"/>
      <c r="R17" s="121">
        <f>(P18/$B$5)</f>
        <v>7380</v>
      </c>
    </row>
    <row r="18" spans="1:18" ht="13" thickBot="1" x14ac:dyDescent="0.3">
      <c r="A18" s="40" t="s">
        <v>0</v>
      </c>
      <c r="B18" s="117">
        <f>($Q$18*B24)</f>
        <v>1623.6000000000001</v>
      </c>
      <c r="C18" s="117">
        <f t="shared" ref="C18:O18" si="2">($Q$18*C24)</f>
        <v>2435.4</v>
      </c>
      <c r="D18" s="117">
        <f t="shared" si="2"/>
        <v>2841.3000000000006</v>
      </c>
      <c r="E18" s="117">
        <f t="shared" si="2"/>
        <v>3247.2000000000003</v>
      </c>
      <c r="F18" s="117">
        <f t="shared" si="2"/>
        <v>4059</v>
      </c>
      <c r="G18" s="117">
        <f t="shared" si="2"/>
        <v>4059</v>
      </c>
      <c r="H18" s="117">
        <f t="shared" si="2"/>
        <v>4870.8</v>
      </c>
      <c r="I18" s="117">
        <f t="shared" si="2"/>
        <v>5682.6000000000013</v>
      </c>
      <c r="J18" s="117">
        <f t="shared" si="2"/>
        <v>4870.8</v>
      </c>
      <c r="K18" s="117">
        <f t="shared" si="2"/>
        <v>3247.2000000000003</v>
      </c>
      <c r="L18" s="117">
        <f t="shared" si="2"/>
        <v>1623.6000000000001</v>
      </c>
      <c r="M18" s="118">
        <f t="shared" si="2"/>
        <v>1217.7</v>
      </c>
      <c r="N18" s="118">
        <f t="shared" si="2"/>
        <v>811.80000000000007</v>
      </c>
      <c r="O18" s="118">
        <f t="shared" si="2"/>
        <v>0</v>
      </c>
      <c r="P18" s="118">
        <f>SUM(B18:O18)</f>
        <v>40590</v>
      </c>
      <c r="Q18" s="95">
        <v>0.9</v>
      </c>
      <c r="R18" s="76"/>
    </row>
    <row r="19" spans="1:18" x14ac:dyDescent="0.25">
      <c r="A19" s="41" t="s">
        <v>57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71"/>
      <c r="R19" s="65"/>
    </row>
    <row r="20" spans="1:18" ht="16" customHeight="1" thickBot="1" x14ac:dyDescent="0.3">
      <c r="A20" s="38" t="s">
        <v>17</v>
      </c>
      <c r="B20" s="119">
        <f>(B21/$B$5)</f>
        <v>32.800000000000004</v>
      </c>
      <c r="C20" s="119">
        <f t="shared" ref="C20:H20" si="3">(C21/$B$5)</f>
        <v>49.2</v>
      </c>
      <c r="D20" s="119">
        <f t="shared" si="3"/>
        <v>57.400000000000006</v>
      </c>
      <c r="E20" s="119">
        <f t="shared" si="3"/>
        <v>65.600000000000009</v>
      </c>
      <c r="F20" s="119">
        <f t="shared" si="3"/>
        <v>82</v>
      </c>
      <c r="G20" s="119">
        <f t="shared" si="3"/>
        <v>82</v>
      </c>
      <c r="H20" s="119">
        <f t="shared" si="3"/>
        <v>98.4</v>
      </c>
      <c r="I20" s="119">
        <f t="shared" ref="I20:N20" si="4">(I21/$B$6)</f>
        <v>63.140000000000008</v>
      </c>
      <c r="J20" s="119">
        <f t="shared" si="4"/>
        <v>54.120000000000005</v>
      </c>
      <c r="K20" s="119">
        <f t="shared" si="4"/>
        <v>36.08</v>
      </c>
      <c r="L20" s="119">
        <f t="shared" si="4"/>
        <v>18.04</v>
      </c>
      <c r="M20" s="120">
        <f t="shared" si="4"/>
        <v>13.530000000000001</v>
      </c>
      <c r="N20" s="115">
        <f t="shared" si="4"/>
        <v>9.02</v>
      </c>
      <c r="O20" s="116">
        <f>(O21/$B$7)</f>
        <v>0</v>
      </c>
      <c r="P20" s="115">
        <f>SUM(B20:O20)</f>
        <v>661.32999999999993</v>
      </c>
      <c r="Q20" s="50"/>
      <c r="R20" s="122">
        <f>(P21/$B$5)</f>
        <v>820</v>
      </c>
    </row>
    <row r="21" spans="1:18" ht="13" thickBot="1" x14ac:dyDescent="0.3">
      <c r="A21" s="39" t="s">
        <v>0</v>
      </c>
      <c r="B21" s="117">
        <f>($Q$21*B24)</f>
        <v>180.4</v>
      </c>
      <c r="C21" s="117">
        <f t="shared" ref="C21:M21" si="5">($Q$21*C24)</f>
        <v>270.60000000000002</v>
      </c>
      <c r="D21" s="117">
        <f t="shared" si="5"/>
        <v>315.70000000000005</v>
      </c>
      <c r="E21" s="117">
        <f t="shared" si="5"/>
        <v>360.8</v>
      </c>
      <c r="F21" s="117">
        <f t="shared" si="5"/>
        <v>451</v>
      </c>
      <c r="G21" s="117">
        <f t="shared" si="5"/>
        <v>451</v>
      </c>
      <c r="H21" s="117">
        <f t="shared" si="5"/>
        <v>541.20000000000005</v>
      </c>
      <c r="I21" s="117">
        <f t="shared" si="5"/>
        <v>631.40000000000009</v>
      </c>
      <c r="J21" s="117">
        <f t="shared" si="5"/>
        <v>541.20000000000005</v>
      </c>
      <c r="K21" s="117">
        <f t="shared" si="5"/>
        <v>360.8</v>
      </c>
      <c r="L21" s="117">
        <f t="shared" si="5"/>
        <v>180.4</v>
      </c>
      <c r="M21" s="118">
        <f t="shared" si="5"/>
        <v>135.30000000000001</v>
      </c>
      <c r="N21" s="118">
        <f>($Q$21*N24)</f>
        <v>90.2</v>
      </c>
      <c r="O21" s="118">
        <f>($Q$21*O24)</f>
        <v>0</v>
      </c>
      <c r="P21" s="118">
        <f>SUM(B21:O21)</f>
        <v>4510</v>
      </c>
      <c r="Q21" s="96">
        <v>0.1</v>
      </c>
      <c r="R21" s="51"/>
    </row>
    <row r="22" spans="1:18" x14ac:dyDescent="0.25">
      <c r="A22" s="3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3"/>
      <c r="Q22" s="68">
        <f>(Q18+Q21)</f>
        <v>1</v>
      </c>
      <c r="R22" s="69"/>
    </row>
    <row r="23" spans="1:18" x14ac:dyDescent="0.25">
      <c r="A23" s="6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63"/>
      <c r="M23" s="63"/>
      <c r="N23" s="64"/>
      <c r="O23" s="42"/>
      <c r="P23" s="121">
        <f>(P17+P20)</f>
        <v>6613.3000000000011</v>
      </c>
      <c r="Q23" s="27" t="s">
        <v>29</v>
      </c>
      <c r="R23" s="69"/>
    </row>
    <row r="24" spans="1:18" ht="13" thickBot="1" x14ac:dyDescent="0.3">
      <c r="A24" s="73" t="s">
        <v>38</v>
      </c>
      <c r="B24" s="122">
        <f>($P$24*B25)</f>
        <v>1804</v>
      </c>
      <c r="C24" s="122">
        <f t="shared" ref="C24:O24" si="6">($P$24*C25)</f>
        <v>2706</v>
      </c>
      <c r="D24" s="122">
        <f t="shared" si="6"/>
        <v>3157.0000000000005</v>
      </c>
      <c r="E24" s="122">
        <f t="shared" si="6"/>
        <v>3608</v>
      </c>
      <c r="F24" s="122">
        <f t="shared" si="6"/>
        <v>4510</v>
      </c>
      <c r="G24" s="122">
        <f t="shared" si="6"/>
        <v>4510</v>
      </c>
      <c r="H24" s="122">
        <f t="shared" si="6"/>
        <v>5412</v>
      </c>
      <c r="I24" s="122">
        <f t="shared" si="6"/>
        <v>6314.0000000000009</v>
      </c>
      <c r="J24" s="122">
        <f t="shared" si="6"/>
        <v>5412</v>
      </c>
      <c r="K24" s="122">
        <f t="shared" si="6"/>
        <v>3608</v>
      </c>
      <c r="L24" s="122">
        <f t="shared" si="6"/>
        <v>1804</v>
      </c>
      <c r="M24" s="122">
        <f t="shared" si="6"/>
        <v>1353</v>
      </c>
      <c r="N24" s="122">
        <f t="shared" si="6"/>
        <v>902</v>
      </c>
      <c r="O24" s="123">
        <f t="shared" si="6"/>
        <v>0</v>
      </c>
      <c r="P24" s="122">
        <f>(N38)</f>
        <v>45100</v>
      </c>
      <c r="Q24" s="35" t="s">
        <v>38</v>
      </c>
      <c r="R24" s="27"/>
    </row>
    <row r="25" spans="1:18" ht="13" thickBot="1" x14ac:dyDescent="0.3">
      <c r="A25" s="77" t="s">
        <v>41</v>
      </c>
      <c r="B25" s="92">
        <v>0.04</v>
      </c>
      <c r="C25" s="93">
        <v>0.06</v>
      </c>
      <c r="D25" s="93">
        <v>7.0000000000000007E-2</v>
      </c>
      <c r="E25" s="93">
        <v>0.08</v>
      </c>
      <c r="F25" s="93">
        <v>0.1</v>
      </c>
      <c r="G25" s="93">
        <v>0.1</v>
      </c>
      <c r="H25" s="93">
        <v>0.12</v>
      </c>
      <c r="I25" s="93">
        <v>0.14000000000000001</v>
      </c>
      <c r="J25" s="93">
        <v>0.12</v>
      </c>
      <c r="K25" s="93">
        <v>0.08</v>
      </c>
      <c r="L25" s="93">
        <v>0.04</v>
      </c>
      <c r="M25" s="93">
        <v>0.03</v>
      </c>
      <c r="N25" s="93">
        <v>0.02</v>
      </c>
      <c r="O25" s="94">
        <v>0</v>
      </c>
      <c r="P25" s="60">
        <f>SUM(B25:O25)</f>
        <v>1</v>
      </c>
      <c r="Q25" s="34"/>
      <c r="R25" s="45"/>
    </row>
    <row r="26" spans="1:18" x14ac:dyDescent="0.25">
      <c r="A26" s="73" t="s">
        <v>39</v>
      </c>
      <c r="B26" s="122">
        <f t="shared" ref="B26:O26" si="7">(B24/$B$5)</f>
        <v>328</v>
      </c>
      <c r="C26" s="122">
        <f t="shared" si="7"/>
        <v>492</v>
      </c>
      <c r="D26" s="122">
        <f t="shared" si="7"/>
        <v>574.00000000000011</v>
      </c>
      <c r="E26" s="122">
        <f t="shared" si="7"/>
        <v>656</v>
      </c>
      <c r="F26" s="122">
        <f t="shared" si="7"/>
        <v>820</v>
      </c>
      <c r="G26" s="122">
        <f t="shared" si="7"/>
        <v>820</v>
      </c>
      <c r="H26" s="122">
        <f t="shared" si="7"/>
        <v>984</v>
      </c>
      <c r="I26" s="122">
        <f t="shared" si="7"/>
        <v>1148.0000000000002</v>
      </c>
      <c r="J26" s="122">
        <f t="shared" si="7"/>
        <v>984</v>
      </c>
      <c r="K26" s="122">
        <f t="shared" si="7"/>
        <v>656</v>
      </c>
      <c r="L26" s="122">
        <f t="shared" si="7"/>
        <v>328</v>
      </c>
      <c r="M26" s="123">
        <f t="shared" si="7"/>
        <v>246</v>
      </c>
      <c r="N26" s="123">
        <f t="shared" si="7"/>
        <v>164</v>
      </c>
      <c r="O26" s="123">
        <f t="shared" si="7"/>
        <v>0</v>
      </c>
      <c r="P26" s="121">
        <f>(P24/$B$5)</f>
        <v>8200</v>
      </c>
      <c r="Q26" s="35" t="s">
        <v>40</v>
      </c>
      <c r="R26" s="67"/>
    </row>
    <row r="27" spans="1:18" s="52" customFormat="1" x14ac:dyDescent="0.25">
      <c r="A27" s="34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3"/>
      <c r="R27" s="66"/>
    </row>
    <row r="28" spans="1:18" ht="13" thickBot="1" x14ac:dyDescent="0.3">
      <c r="A28" s="70" t="s">
        <v>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50"/>
    </row>
    <row r="29" spans="1:18" ht="16" customHeight="1" x14ac:dyDescent="0.25">
      <c r="A29" s="19" t="s">
        <v>58</v>
      </c>
      <c r="B29" s="97">
        <v>30</v>
      </c>
      <c r="C29" s="98">
        <v>32</v>
      </c>
      <c r="D29" s="98">
        <v>35</v>
      </c>
      <c r="E29" s="98">
        <v>35</v>
      </c>
      <c r="F29" s="98">
        <v>35</v>
      </c>
      <c r="G29" s="98">
        <v>35</v>
      </c>
      <c r="H29" s="98">
        <v>32</v>
      </c>
      <c r="I29" s="98">
        <v>40</v>
      </c>
      <c r="J29" s="98">
        <v>40</v>
      </c>
      <c r="K29" s="98">
        <v>40</v>
      </c>
      <c r="L29" s="98">
        <v>40</v>
      </c>
      <c r="M29" s="98">
        <v>40</v>
      </c>
      <c r="N29" s="98">
        <v>40</v>
      </c>
      <c r="O29" s="99"/>
      <c r="P29" s="23"/>
      <c r="Q29" s="23"/>
      <c r="R29" s="50"/>
    </row>
    <row r="30" spans="1:18" ht="16" customHeight="1" thickBot="1" x14ac:dyDescent="0.3">
      <c r="A30" s="19" t="s">
        <v>59</v>
      </c>
      <c r="B30" s="100">
        <v>24</v>
      </c>
      <c r="C30" s="101">
        <v>26</v>
      </c>
      <c r="D30" s="101">
        <v>29</v>
      </c>
      <c r="E30" s="101">
        <v>29</v>
      </c>
      <c r="F30" s="101">
        <v>29</v>
      </c>
      <c r="G30" s="101">
        <v>29</v>
      </c>
      <c r="H30" s="101">
        <v>26</v>
      </c>
      <c r="I30" s="101">
        <v>25</v>
      </c>
      <c r="J30" s="101">
        <v>25</v>
      </c>
      <c r="K30" s="101">
        <v>25</v>
      </c>
      <c r="L30" s="101">
        <v>25</v>
      </c>
      <c r="M30" s="101">
        <v>25</v>
      </c>
      <c r="N30" s="101">
        <v>25</v>
      </c>
      <c r="O30" s="102"/>
      <c r="P30" s="23"/>
      <c r="Q30" s="23"/>
      <c r="R30" s="50"/>
    </row>
    <row r="31" spans="1:18" ht="16" customHeight="1" x14ac:dyDescent="0.25">
      <c r="A31" s="49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42"/>
      <c r="Q31" s="23"/>
      <c r="R31" s="50"/>
    </row>
    <row r="32" spans="1:18" x14ac:dyDescent="0.25">
      <c r="A32" s="62" t="s">
        <v>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8"/>
      <c r="P32" s="46" t="s">
        <v>10</v>
      </c>
      <c r="Q32" s="49"/>
      <c r="R32" s="50"/>
    </row>
    <row r="33" spans="1:18" x14ac:dyDescent="0.25">
      <c r="A33" s="38" t="s">
        <v>13</v>
      </c>
      <c r="B33" s="124">
        <f t="shared" ref="B33:O33" si="8">(B17*B29)</f>
        <v>8856.0000000000018</v>
      </c>
      <c r="C33" s="124">
        <f t="shared" si="8"/>
        <v>14169.6</v>
      </c>
      <c r="D33" s="124">
        <f t="shared" si="8"/>
        <v>18081.000000000004</v>
      </c>
      <c r="E33" s="124">
        <f t="shared" si="8"/>
        <v>20664.000000000004</v>
      </c>
      <c r="F33" s="124">
        <f t="shared" si="8"/>
        <v>25830</v>
      </c>
      <c r="G33" s="124">
        <f t="shared" si="8"/>
        <v>25830</v>
      </c>
      <c r="H33" s="124">
        <f t="shared" si="8"/>
        <v>28339.200000000001</v>
      </c>
      <c r="I33" s="124">
        <f t="shared" si="8"/>
        <v>22730.400000000005</v>
      </c>
      <c r="J33" s="124">
        <f t="shared" si="8"/>
        <v>19483.2</v>
      </c>
      <c r="K33" s="124">
        <f t="shared" si="8"/>
        <v>12988.800000000001</v>
      </c>
      <c r="L33" s="124">
        <f t="shared" si="8"/>
        <v>6494.4000000000005</v>
      </c>
      <c r="M33" s="124">
        <f t="shared" si="8"/>
        <v>4870.8</v>
      </c>
      <c r="N33" s="124">
        <f t="shared" si="8"/>
        <v>3247.2000000000003</v>
      </c>
      <c r="O33" s="124">
        <f t="shared" si="8"/>
        <v>0</v>
      </c>
      <c r="P33" s="125">
        <f>SUM(B33:O33)</f>
        <v>211584.6</v>
      </c>
      <c r="Q33" s="49"/>
      <c r="R33" s="50"/>
    </row>
    <row r="34" spans="1:18" x14ac:dyDescent="0.25">
      <c r="A34" s="40" t="s">
        <v>14</v>
      </c>
      <c r="B34" s="126">
        <f t="shared" ref="B34:O34" si="9">(B20*B30)</f>
        <v>787.2</v>
      </c>
      <c r="C34" s="126">
        <f t="shared" si="9"/>
        <v>1279.2</v>
      </c>
      <c r="D34" s="126">
        <f t="shared" si="9"/>
        <v>1664.6000000000001</v>
      </c>
      <c r="E34" s="126">
        <f t="shared" si="9"/>
        <v>1902.4000000000003</v>
      </c>
      <c r="F34" s="126">
        <f t="shared" si="9"/>
        <v>2378</v>
      </c>
      <c r="G34" s="126">
        <f t="shared" si="9"/>
        <v>2378</v>
      </c>
      <c r="H34" s="126">
        <f t="shared" si="9"/>
        <v>2558.4</v>
      </c>
      <c r="I34" s="126">
        <f t="shared" si="9"/>
        <v>1578.5000000000002</v>
      </c>
      <c r="J34" s="126">
        <f t="shared" si="9"/>
        <v>1353</v>
      </c>
      <c r="K34" s="126">
        <f t="shared" si="9"/>
        <v>902</v>
      </c>
      <c r="L34" s="126">
        <f t="shared" si="9"/>
        <v>451</v>
      </c>
      <c r="M34" s="126">
        <f t="shared" si="9"/>
        <v>338.25</v>
      </c>
      <c r="N34" s="126">
        <f t="shared" si="9"/>
        <v>225.5</v>
      </c>
      <c r="O34" s="126">
        <f t="shared" si="9"/>
        <v>0</v>
      </c>
      <c r="P34" s="127">
        <f>SUM(B34:O34)</f>
        <v>17796.050000000003</v>
      </c>
      <c r="Q34" s="47"/>
      <c r="R34" s="48"/>
    </row>
    <row r="35" spans="1:18" x14ac:dyDescent="0.25">
      <c r="A35" s="22" t="s">
        <v>22</v>
      </c>
      <c r="B35" s="126">
        <f>(B33+B34)</f>
        <v>9643.2000000000025</v>
      </c>
      <c r="C35" s="126">
        <f t="shared" ref="C35:M35" si="10">(C33+C34)</f>
        <v>15448.800000000001</v>
      </c>
      <c r="D35" s="126">
        <f t="shared" si="10"/>
        <v>19745.600000000002</v>
      </c>
      <c r="E35" s="126">
        <f t="shared" si="10"/>
        <v>22566.400000000005</v>
      </c>
      <c r="F35" s="126">
        <f t="shared" si="10"/>
        <v>28208</v>
      </c>
      <c r="G35" s="126">
        <f t="shared" si="10"/>
        <v>28208</v>
      </c>
      <c r="H35" s="126">
        <f t="shared" si="10"/>
        <v>30897.600000000002</v>
      </c>
      <c r="I35" s="126">
        <f t="shared" si="10"/>
        <v>24308.900000000005</v>
      </c>
      <c r="J35" s="126">
        <f t="shared" si="10"/>
        <v>20836.2</v>
      </c>
      <c r="K35" s="126">
        <f t="shared" si="10"/>
        <v>13890.800000000001</v>
      </c>
      <c r="L35" s="126">
        <f t="shared" si="10"/>
        <v>6945.4000000000005</v>
      </c>
      <c r="M35" s="125">
        <f t="shared" si="10"/>
        <v>5209.05</v>
      </c>
      <c r="N35" s="125">
        <f>(N33+N34)</f>
        <v>3472.7000000000003</v>
      </c>
      <c r="O35" s="125">
        <f>(O33+O34)</f>
        <v>0</v>
      </c>
      <c r="P35" s="126">
        <f>(P33+P34)</f>
        <v>229380.65000000002</v>
      </c>
      <c r="Q35" s="6"/>
      <c r="R35" s="6"/>
    </row>
    <row r="36" spans="1:18" ht="13" thickBot="1" x14ac:dyDescent="0.3">
      <c r="G36" s="6"/>
      <c r="H36" s="6"/>
      <c r="I36" s="6"/>
      <c r="J36" s="6"/>
      <c r="K36" s="6"/>
      <c r="L36" s="6"/>
      <c r="M36" s="6"/>
      <c r="N36" s="6"/>
      <c r="O36" s="6"/>
      <c r="P36" s="7"/>
      <c r="Q36" s="6"/>
      <c r="R36" s="6"/>
    </row>
    <row r="37" spans="1:18" x14ac:dyDescent="0.25">
      <c r="G37" s="6"/>
      <c r="H37" s="6"/>
      <c r="I37" s="6"/>
      <c r="J37" s="6"/>
      <c r="K37" s="6"/>
      <c r="L37" s="9"/>
      <c r="N37" s="18" t="s">
        <v>0</v>
      </c>
      <c r="O37" s="59" t="s">
        <v>11</v>
      </c>
      <c r="P37" s="37" t="s">
        <v>19</v>
      </c>
      <c r="Q37" s="6"/>
      <c r="R37" s="6"/>
    </row>
    <row r="38" spans="1:18" ht="16" customHeight="1" x14ac:dyDescent="0.25">
      <c r="B38" s="14" t="s">
        <v>7</v>
      </c>
      <c r="C38" s="15"/>
      <c r="D38" s="128">
        <f>(P24/(P24+N39+N40+N41))</f>
        <v>0.82</v>
      </c>
      <c r="E38" s="8" t="s">
        <v>12</v>
      </c>
      <c r="L38" s="15" t="s">
        <v>20</v>
      </c>
      <c r="M38" s="15"/>
      <c r="N38" s="133">
        <f>(O38*$N$42)</f>
        <v>45100</v>
      </c>
      <c r="O38" s="103">
        <v>0.82</v>
      </c>
      <c r="P38" s="134">
        <f>(P35)</f>
        <v>229380.65000000002</v>
      </c>
      <c r="Q38" s="6"/>
      <c r="R38" s="6"/>
    </row>
    <row r="39" spans="1:18" ht="16" customHeight="1" x14ac:dyDescent="0.25">
      <c r="B39" s="14" t="s">
        <v>24</v>
      </c>
      <c r="C39" s="15"/>
      <c r="D39" s="129">
        <f>(P26/F5)</f>
        <v>8.1999999999999993</v>
      </c>
      <c r="E39" s="8" t="s">
        <v>27</v>
      </c>
      <c r="I39" s="6"/>
      <c r="L39" s="16" t="s">
        <v>16</v>
      </c>
      <c r="M39" s="16"/>
      <c r="N39" s="133">
        <f>(O39*$N$42)</f>
        <v>5500</v>
      </c>
      <c r="O39" s="103">
        <v>0.1</v>
      </c>
      <c r="P39" s="134">
        <f>(N39*$B$8)</f>
        <v>11000</v>
      </c>
      <c r="Q39" s="6"/>
      <c r="R39" s="6"/>
    </row>
    <row r="40" spans="1:18" ht="16" customHeight="1" x14ac:dyDescent="0.25">
      <c r="B40" s="20" t="s">
        <v>26</v>
      </c>
      <c r="C40" s="21"/>
      <c r="D40" s="130">
        <f>(N42/F8/1000)</f>
        <v>15.277777777777777</v>
      </c>
      <c r="E40" s="6"/>
      <c r="I40" s="8"/>
      <c r="J40" s="6"/>
      <c r="K40" s="6"/>
      <c r="L40" s="35" t="s">
        <v>52</v>
      </c>
      <c r="M40" s="27"/>
      <c r="N40" s="133">
        <f>(O40*$N$42)</f>
        <v>2750</v>
      </c>
      <c r="O40" s="103">
        <v>0.05</v>
      </c>
      <c r="P40" s="134">
        <f>(N40*$B$9)</f>
        <v>2475</v>
      </c>
      <c r="Q40" s="6"/>
      <c r="R40" s="6"/>
    </row>
    <row r="41" spans="1:18" ht="16" customHeight="1" thickBot="1" x14ac:dyDescent="0.3">
      <c r="B41" s="14" t="s">
        <v>25</v>
      </c>
      <c r="C41" s="15"/>
      <c r="D41" s="131">
        <f>(N42/F5)</f>
        <v>55</v>
      </c>
      <c r="I41" s="8"/>
      <c r="J41" s="8"/>
      <c r="K41" s="8"/>
      <c r="L41" s="21" t="s">
        <v>5</v>
      </c>
      <c r="M41" s="21"/>
      <c r="N41" s="133">
        <f>(O41*$N$42)</f>
        <v>1650</v>
      </c>
      <c r="O41" s="103">
        <v>0.03</v>
      </c>
      <c r="P41" s="141" t="s">
        <v>53</v>
      </c>
      <c r="Q41" s="6"/>
      <c r="R41" s="8"/>
    </row>
    <row r="42" spans="1:18" ht="13" thickBot="1" x14ac:dyDescent="0.3">
      <c r="B42" s="14" t="s">
        <v>21</v>
      </c>
      <c r="C42" s="15"/>
      <c r="D42" s="132">
        <f>(P42/N42)</f>
        <v>4.4155572727272734</v>
      </c>
      <c r="E42" s="8"/>
      <c r="L42" s="78" t="s">
        <v>42</v>
      </c>
      <c r="M42" s="79"/>
      <c r="N42" s="104">
        <v>55000</v>
      </c>
      <c r="O42" s="26">
        <f>SUM(O38:O41)</f>
        <v>1</v>
      </c>
      <c r="P42" s="80">
        <f>(P38+P39+P40)</f>
        <v>242855.65000000002</v>
      </c>
      <c r="Q42" s="8"/>
    </row>
    <row r="43" spans="1:18" x14ac:dyDescent="0.25">
      <c r="A43" s="52"/>
      <c r="B43" s="88"/>
      <c r="C43" s="9"/>
      <c r="D43" s="89"/>
      <c r="E43" s="13"/>
      <c r="F43" s="90"/>
      <c r="G43" s="90"/>
      <c r="H43" s="90"/>
      <c r="I43" s="90"/>
      <c r="J43" s="52"/>
      <c r="K43" s="52"/>
      <c r="L43" s="88"/>
      <c r="M43" s="9"/>
      <c r="N43" s="87"/>
      <c r="O43" s="86"/>
      <c r="P43" s="91"/>
      <c r="Q43" s="8"/>
    </row>
    <row r="44" spans="1:18" x14ac:dyDescent="0.25">
      <c r="A44" s="82" t="s">
        <v>50</v>
      </c>
      <c r="B44" s="83"/>
      <c r="C44" s="83"/>
      <c r="D44" s="83"/>
      <c r="E44" s="83"/>
      <c r="F44" s="84"/>
      <c r="G44" s="84"/>
      <c r="H44" s="84"/>
      <c r="I44" s="84"/>
      <c r="J44" s="82" t="s">
        <v>43</v>
      </c>
      <c r="K44" s="82"/>
      <c r="L44" s="84"/>
      <c r="M44" s="84"/>
      <c r="N44" s="84"/>
      <c r="O44" s="84"/>
      <c r="P44" s="84"/>
      <c r="Q44" s="84"/>
    </row>
    <row r="45" spans="1:18" x14ac:dyDescent="0.25">
      <c r="A45" s="82" t="s">
        <v>44</v>
      </c>
      <c r="B45" s="83"/>
      <c r="C45" s="83"/>
      <c r="D45" s="83"/>
      <c r="E45" s="8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1:18" x14ac:dyDescent="0.25">
      <c r="A46" s="82" t="s">
        <v>45</v>
      </c>
      <c r="B46" s="83"/>
      <c r="C46" s="83"/>
      <c r="D46" s="83"/>
      <c r="E46" s="83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1:18" x14ac:dyDescent="0.25">
      <c r="A47" s="82" t="s">
        <v>46</v>
      </c>
      <c r="B47" s="83"/>
      <c r="C47" s="83"/>
      <c r="D47" s="83"/>
      <c r="E47" s="83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spans="1:18" x14ac:dyDescent="0.25">
      <c r="A48" s="85" t="s">
        <v>47</v>
      </c>
      <c r="B48" s="83"/>
      <c r="C48" s="83"/>
      <c r="D48" s="83"/>
      <c r="E48" s="83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1"/>
    </row>
    <row r="49" spans="1:17" x14ac:dyDescent="0.25">
      <c r="A49" s="82" t="s">
        <v>48</v>
      </c>
      <c r="B49" s="84"/>
      <c r="C49" s="84"/>
      <c r="D49" s="84"/>
      <c r="E49" s="84"/>
      <c r="F49" s="83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  <row r="50" spans="1:17" x14ac:dyDescent="0.25">
      <c r="A50" s="82" t="s">
        <v>49</v>
      </c>
      <c r="B50" s="84"/>
      <c r="C50" s="84"/>
      <c r="D50" s="84"/>
      <c r="E50" s="84"/>
      <c r="F50" s="83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</row>
  </sheetData>
  <protectedRanges>
    <protectedRange sqref="B5:B9 F5:F8 Q18 Q21 B25:O25 B29:O30 O38:O41 N42:N43" name="Range3"/>
    <protectedRange sqref="O38:O41 Q18 Q21 B25:O25 B29:O31 P39:P40 F5:F7 B5:B7 N42:N43" name="Range1"/>
    <protectedRange sqref="G22 B25:O25 Q21 Q18 F5:F8 B5:B9 O38:O41 N42:N43" name="Range2"/>
  </protectedRanges>
  <phoneticPr fontId="0" type="noConversion"/>
  <hyperlinks>
    <hyperlink ref="A48" r:id="rId1" display="https://creativecommons.org/licenses/by/4.0/"/>
  </hyperlinks>
  <pageMargins left="0.19685039370078741" right="0.19685039370078741" top="0.39370078740157483" bottom="0.39370078740157483" header="0.51181102362204722" footer="0.51181102362204722"/>
  <pageSetup paperSize="9" scale="9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Primary Industries &amp; Fisheries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Newett</dc:creator>
  <cp:lastModifiedBy>NEWETT Simon</cp:lastModifiedBy>
  <cp:lastPrinted>2005-05-16T12:31:23Z</cp:lastPrinted>
  <dcterms:created xsi:type="dcterms:W3CDTF">2005-05-09T01:45:05Z</dcterms:created>
  <dcterms:modified xsi:type="dcterms:W3CDTF">2020-09-02T05:11:39Z</dcterms:modified>
</cp:coreProperties>
</file>